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Updates\"/>
    </mc:Choice>
  </mc:AlternateContent>
  <xr:revisionPtr revIDLastSave="0" documentId="8_{B32BA5F9-C26D-446B-B04A-8004C75D6C3D}" xr6:coauthVersionLast="47" xr6:coauthVersionMax="47" xr10:uidLastSave="{00000000-0000-0000-0000-000000000000}"/>
  <bookViews>
    <workbookView xWindow="-21720" yWindow="-13710" windowWidth="21840" windowHeight="13140" xr2:uid="{00000000-000D-0000-FFFF-FFFF00000000}"/>
  </bookViews>
  <sheets>
    <sheet name="New Gift Revenue Estimate" sheetId="3" r:id="rId1"/>
    <sheet name="Details of Calculation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2" l="1"/>
  <c r="H23" i="2"/>
  <c r="E17" i="2"/>
  <c r="D42" i="2"/>
  <c r="C21" i="2" l="1"/>
  <c r="C20" i="2"/>
  <c r="O11" i="2" s="1"/>
  <c r="C19" i="2"/>
  <c r="N11" i="2" s="1"/>
  <c r="C18" i="2"/>
  <c r="M11" i="2" s="1"/>
  <c r="C17" i="2"/>
  <c r="L11" i="2" s="1"/>
  <c r="C16" i="2"/>
  <c r="K11" i="2" s="1"/>
  <c r="C15" i="2"/>
  <c r="J11" i="2" s="1"/>
  <c r="C14" i="2"/>
  <c r="I11" i="2" s="1"/>
  <c r="S11" i="2" s="1"/>
  <c r="K12" i="2" l="1"/>
  <c r="V11" i="2"/>
  <c r="S12" i="2" s="1"/>
  <c r="I12" i="2"/>
  <c r="H14" i="2" s="1"/>
  <c r="T11" i="2"/>
  <c r="L12" i="2"/>
  <c r="W11" i="2"/>
  <c r="T12" i="2" s="1"/>
  <c r="X11" i="2"/>
  <c r="U12" i="2" s="1"/>
  <c r="M12" i="2"/>
  <c r="Y11" i="2"/>
  <c r="V12" i="2" s="1"/>
  <c r="N12" i="2"/>
  <c r="U11" i="2"/>
  <c r="J12" i="2"/>
  <c r="C22" i="2"/>
  <c r="P11" i="2"/>
  <c r="E10" i="2"/>
  <c r="Z11" i="2" l="1"/>
  <c r="W12" i="2" s="1"/>
  <c r="X12" i="2" s="1"/>
  <c r="Y12" i="2" s="1"/>
  <c r="Z12" i="2" s="1"/>
  <c r="O12" i="2"/>
  <c r="R14" i="2"/>
  <c r="H15" i="2"/>
  <c r="E18" i="2"/>
  <c r="E19" i="2" s="1"/>
  <c r="E20" i="2" s="1"/>
  <c r="E21" i="2" s="1"/>
  <c r="E22" i="2" s="1"/>
  <c r="E2" i="2"/>
  <c r="I14" i="2" s="1"/>
  <c r="I15" i="2" s="1"/>
  <c r="I16" i="2" s="1"/>
  <c r="I17" i="2" s="1"/>
  <c r="I18" i="2" s="1"/>
  <c r="I19" i="2" s="1"/>
  <c r="I20" i="2" s="1"/>
  <c r="I21" i="2" s="1"/>
  <c r="I22" i="2" s="1"/>
  <c r="H16" i="2" l="1"/>
  <c r="R15" i="2"/>
  <c r="J15" i="2"/>
  <c r="J16" i="2" s="1"/>
  <c r="J17" i="2" s="1"/>
  <c r="T15" i="2"/>
  <c r="S14" i="2"/>
  <c r="S15" i="2" s="1"/>
  <c r="S16" i="2" s="1"/>
  <c r="U16" i="2"/>
  <c r="U17" i="2" s="1"/>
  <c r="U18" i="2" s="1"/>
  <c r="H17" i="2" l="1"/>
  <c r="R16" i="2"/>
  <c r="T16" i="2"/>
  <c r="T17" i="2" s="1"/>
  <c r="T18" i="2" s="1"/>
  <c r="T19" i="2" s="1"/>
  <c r="T20" i="2" s="1"/>
  <c r="T21" i="2" s="1"/>
  <c r="T22" i="2" s="1"/>
  <c r="S17" i="2"/>
  <c r="S18" i="2" s="1"/>
  <c r="S19" i="2" s="1"/>
  <c r="S20" i="2" s="1"/>
  <c r="S21" i="2" s="1"/>
  <c r="S22" i="2" s="1"/>
  <c r="J18" i="2"/>
  <c r="J19" i="2" s="1"/>
  <c r="J20" i="2" s="1"/>
  <c r="J23" i="2" s="1"/>
  <c r="E4" i="2"/>
  <c r="E3" i="2"/>
  <c r="H18" i="2" l="1"/>
  <c r="R17" i="2"/>
  <c r="T23" i="2"/>
  <c r="S23" i="2"/>
  <c r="E6" i="2"/>
  <c r="K16" i="2"/>
  <c r="K17" i="2" s="1"/>
  <c r="L17" i="2"/>
  <c r="H19" i="2" l="1"/>
  <c r="R18" i="2"/>
  <c r="C7" i="3"/>
  <c r="K18" i="2"/>
  <c r="K19" i="2" s="1"/>
  <c r="K20" i="2" s="1"/>
  <c r="K21" i="2" s="1"/>
  <c r="K22" i="2" s="1"/>
  <c r="J21" i="2"/>
  <c r="J22" i="2" s="1"/>
  <c r="Z23" i="2"/>
  <c r="P23" i="2"/>
  <c r="P21" i="2"/>
  <c r="P22" i="2" s="1"/>
  <c r="N19" i="2"/>
  <c r="W18" i="2"/>
  <c r="W19" i="2" s="1"/>
  <c r="W20" i="2" s="1"/>
  <c r="H20" i="2" l="1"/>
  <c r="R19" i="2"/>
  <c r="K23" i="2"/>
  <c r="I23" i="2"/>
  <c r="O20" i="2"/>
  <c r="O21" i="2" s="1"/>
  <c r="O22" i="2" s="1"/>
  <c r="V17" i="2"/>
  <c r="V18" i="2" s="1"/>
  <c r="V19" i="2" s="1"/>
  <c r="Z21" i="2"/>
  <c r="Z22" i="2" s="1"/>
  <c r="X19" i="2"/>
  <c r="M18" i="2"/>
  <c r="Y20" i="2"/>
  <c r="Y21" i="2" s="1"/>
  <c r="Y22" i="2" s="1"/>
  <c r="W23" i="2"/>
  <c r="L18" i="2"/>
  <c r="U19" i="2"/>
  <c r="U20" i="2" s="1"/>
  <c r="U21" i="2" s="1"/>
  <c r="U22" i="2" s="1"/>
  <c r="N20" i="2"/>
  <c r="N21" i="2" s="1"/>
  <c r="N22" i="2" s="1"/>
  <c r="H21" i="2" l="1"/>
  <c r="R20" i="2"/>
  <c r="X20" i="2"/>
  <c r="X21" i="2" s="1"/>
  <c r="X22" i="2" s="1"/>
  <c r="U23" i="2"/>
  <c r="E7" i="2" s="1"/>
  <c r="C8" i="3" s="1"/>
  <c r="V20" i="2"/>
  <c r="V21" i="2" s="1"/>
  <c r="V22" i="2" s="1"/>
  <c r="M19" i="2"/>
  <c r="M20" i="2" s="1"/>
  <c r="M21" i="2" s="1"/>
  <c r="M22" i="2" s="1"/>
  <c r="L19" i="2"/>
  <c r="L20" i="2" s="1"/>
  <c r="L21" i="2" s="1"/>
  <c r="L22" i="2" s="1"/>
  <c r="O23" i="2"/>
  <c r="N23" i="2"/>
  <c r="W21" i="2"/>
  <c r="W22" i="2" s="1"/>
  <c r="H22" i="2" l="1"/>
  <c r="R22" i="2" s="1"/>
  <c r="R21" i="2"/>
  <c r="M23" i="2"/>
  <c r="L23" i="2"/>
  <c r="V23" i="2"/>
</calcChain>
</file>

<file path=xl/sharedStrings.xml><?xml version="1.0" encoding="utf-8"?>
<sst xmlns="http://schemas.openxmlformats.org/spreadsheetml/2006/main" count="56" uniqueCount="44">
  <si>
    <t>New</t>
  </si>
  <si>
    <t>Existing</t>
  </si>
  <si>
    <t>Gift Amount</t>
  </si>
  <si>
    <t>New Gift Amount</t>
  </si>
  <si>
    <t>Quarterly Spending Rate</t>
  </si>
  <si>
    <t>Estimated Erosion Rate</t>
  </si>
  <si>
    <t>&gt;&gt;From Jason S</t>
  </si>
  <si>
    <t>Annual Return</t>
  </si>
  <si>
    <t>Known</t>
  </si>
  <si>
    <t>Projected</t>
  </si>
  <si>
    <t>Quarter in which gift received</t>
  </si>
  <si>
    <t>Existing or New</t>
  </si>
  <si>
    <t>6/30/23 NAV</t>
  </si>
  <si>
    <t>Q4 FY24</t>
  </si>
  <si>
    <t>Q1 FY24</t>
  </si>
  <si>
    <t>Quarter in which payout occurs</t>
  </si>
  <si>
    <t>Quarter in Which Gift is Received</t>
  </si>
  <si>
    <t>Quarter in which Payout Occurs - Existing Gift</t>
  </si>
  <si>
    <t>Quarter in which Payout Occurs - New Gift</t>
  </si>
  <si>
    <t>New or Existing Endowment</t>
  </si>
  <si>
    <t>Fiscal Quarter Received</t>
  </si>
  <si>
    <t>Quarter in which First Payout Occurs</t>
  </si>
  <si>
    <t>Quarter in which Gift Received Options</t>
  </si>
  <si>
    <t>Endowment Type Options</t>
  </si>
  <si>
    <t>Q3 FY24</t>
  </si>
  <si>
    <t>New Gift Estimated Payout Calculator</t>
  </si>
  <si>
    <t>Buy-In Quarter</t>
  </si>
  <si>
    <t>9/30/23 NAV</t>
  </si>
  <si>
    <t>12/31/23 NAV</t>
  </si>
  <si>
    <t>3/31/24 NAV</t>
  </si>
  <si>
    <t>6/30/24 NAV</t>
  </si>
  <si>
    <t xml:space="preserve">*Depending on gift timing estimated amount based on known or anticipated NAV and anticipated fiscal 2025 spending rate. Actual fiscal 2025 payout amount will vary. </t>
  </si>
  <si>
    <t>Estimated Total Fiscal 2025 Payout*</t>
  </si>
  <si>
    <t>Annual FY25 Payout</t>
  </si>
  <si>
    <t>Estimated FY25 Spending Rate without Overhead</t>
  </si>
  <si>
    <t>Q1 FY25</t>
  </si>
  <si>
    <t>Q2 FY25</t>
  </si>
  <si>
    <t>Q3 FY25</t>
  </si>
  <si>
    <t>Q4 FY25</t>
  </si>
  <si>
    <t>Data validation tables for first tab:</t>
  </si>
  <si>
    <t>9/30/24 NAV</t>
  </si>
  <si>
    <t>12/31/24 NAV</t>
  </si>
  <si>
    <t>3/31/25 NAV</t>
  </si>
  <si>
    <t>6/30/25 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</si>
</sst>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164" fontId="0" fillId="0" borderId="0" xfId="1" applyNumberFormat="1" applyFont="1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164" fontId="0" fillId="4" borderId="0" xfId="1" applyNumberFormat="1" applyFont="1" applyFill="1"/>
    <xf numFmtId="0" fontId="0" fillId="0" borderId="1" xfId="0" applyFill="1" applyBorder="1"/>
    <xf numFmtId="164" fontId="0" fillId="4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5" xfId="0" applyFill="1" applyBorder="1"/>
    <xf numFmtId="164" fontId="3" fillId="2" borderId="6" xfId="1" applyNumberFormat="1" applyFont="1" applyFill="1" applyBorder="1"/>
    <xf numFmtId="0" fontId="4" fillId="3" borderId="0" xfId="0" applyFont="1" applyFill="1"/>
    <xf numFmtId="164" fontId="0" fillId="5" borderId="2" xfId="1" applyNumberFormat="1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5" fillId="3" borderId="0" xfId="0" applyFont="1" applyFill="1"/>
    <xf numFmtId="0" fontId="0" fillId="6" borderId="0" xfId="0" applyFill="1"/>
    <xf numFmtId="10" fontId="0" fillId="6" borderId="0" xfId="0" applyNumberFormat="1" applyFill="1"/>
    <xf numFmtId="0" fontId="2" fillId="7" borderId="0" xfId="0" applyFont="1" applyFill="1" applyAlignment="1">
      <alignment wrapText="1"/>
    </xf>
    <xf numFmtId="0" fontId="0" fillId="7" borderId="0" xfId="0" applyFill="1"/>
    <xf numFmtId="43" fontId="0" fillId="0" borderId="0" xfId="2" applyFont="1"/>
    <xf numFmtId="43" fontId="2" fillId="0" borderId="0" xfId="2" applyFont="1"/>
    <xf numFmtId="0" fontId="6" fillId="0" borderId="0" xfId="0" applyFont="1"/>
    <xf numFmtId="0" fontId="2" fillId="0" borderId="0" xfId="0" applyFont="1"/>
    <xf numFmtId="0" fontId="5" fillId="3" borderId="7" xfId="0" applyFont="1" applyFill="1" applyBorder="1" applyAlignment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DD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showGridLines="0" tabSelected="1" workbookViewId="0">
      <selection activeCell="C4" sqref="C4"/>
    </sheetView>
  </sheetViews>
  <sheetFormatPr defaultColWidth="9.1796875" defaultRowHeight="14.5" x14ac:dyDescent="0.35"/>
  <cols>
    <col min="1" max="1" width="9.1796875" style="1"/>
    <col min="2" max="2" width="33.1796875" style="1" customWidth="1"/>
    <col min="3" max="3" width="15.54296875" style="1" customWidth="1"/>
    <col min="4" max="16384" width="9.1796875" style="1"/>
  </cols>
  <sheetData>
    <row r="2" spans="2:4" ht="16" thickBot="1" x14ac:dyDescent="0.4">
      <c r="B2" s="15" t="s">
        <v>25</v>
      </c>
    </row>
    <row r="3" spans="2:4" x14ac:dyDescent="0.35">
      <c r="B3" s="7" t="s">
        <v>2</v>
      </c>
      <c r="C3" s="16">
        <v>0</v>
      </c>
    </row>
    <row r="4" spans="2:4" x14ac:dyDescent="0.35">
      <c r="B4" s="10" t="s">
        <v>20</v>
      </c>
      <c r="C4" s="17" t="s">
        <v>24</v>
      </c>
    </row>
    <row r="5" spans="2:4" x14ac:dyDescent="0.35">
      <c r="B5" s="10" t="s">
        <v>19</v>
      </c>
      <c r="C5" s="17" t="s">
        <v>0</v>
      </c>
    </row>
    <row r="6" spans="2:4" x14ac:dyDescent="0.35">
      <c r="B6" s="10"/>
      <c r="C6" s="11"/>
    </row>
    <row r="7" spans="2:4" x14ac:dyDescent="0.35">
      <c r="B7" s="10" t="s">
        <v>21</v>
      </c>
      <c r="C7" s="12" t="str">
        <f>'Details of Calculation'!E6</f>
        <v>Q2 FY25</v>
      </c>
    </row>
    <row r="8" spans="2:4" ht="15" thickBot="1" x14ac:dyDescent="0.4">
      <c r="B8" s="13" t="s">
        <v>32</v>
      </c>
      <c r="C8" s="14">
        <f>ROUND('Details of Calculation'!E7,-2)</f>
        <v>0</v>
      </c>
      <c r="D8" s="18"/>
    </row>
    <row r="9" spans="2:4" ht="32.5" customHeight="1" x14ac:dyDescent="0.35">
      <c r="B9" s="27" t="s">
        <v>31</v>
      </c>
      <c r="C9" s="27"/>
    </row>
    <row r="10" spans="2:4" x14ac:dyDescent="0.35">
      <c r="B10" s="18"/>
    </row>
  </sheetData>
  <mergeCells count="1">
    <mergeCell ref="B9:C9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'Details of Calculation'!$E$41:$E$42</xm:f>
          </x14:formula1>
          <xm:sqref>C5</xm:sqref>
        </x14:dataValidation>
        <x14:dataValidation type="list" allowBlank="1" showInputMessage="1" showErrorMessage="1" xr:uid="{00000000-0002-0000-0000-000001000000}">
          <x14:formula1>
            <xm:f>'Details of Calculation'!$D$41:$D$47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Z48"/>
  <sheetViews>
    <sheetView showGridLines="0" zoomScale="80" zoomScaleNormal="80" workbookViewId="0">
      <selection activeCell="F9" sqref="F9"/>
    </sheetView>
  </sheetViews>
  <sheetFormatPr defaultRowHeight="14.5" x14ac:dyDescent="0.35"/>
  <cols>
    <col min="1" max="1" width="3" customWidth="1"/>
    <col min="3" max="3" width="17.36328125" customWidth="1"/>
    <col min="4" max="4" width="43.36328125" customWidth="1"/>
    <col min="5" max="5" width="21.08984375" customWidth="1"/>
    <col min="6" max="6" width="14.453125" bestFit="1" customWidth="1"/>
    <col min="7" max="7" width="14.453125" customWidth="1"/>
    <col min="8" max="8" width="45.81640625" bestFit="1" customWidth="1"/>
    <col min="9" max="15" width="9.6328125" bestFit="1" customWidth="1"/>
    <col min="16" max="16" width="8.81640625" bestFit="1" customWidth="1"/>
    <col min="18" max="18" width="42.453125" bestFit="1" customWidth="1"/>
    <col min="19" max="23" width="9.6328125" bestFit="1" customWidth="1"/>
    <col min="24" max="25" width="9.26953125" bestFit="1" customWidth="1"/>
    <col min="26" max="26" width="8.81640625" bestFit="1" customWidth="1"/>
  </cols>
  <sheetData>
    <row r="2" spans="2:26" x14ac:dyDescent="0.35">
      <c r="D2" t="s">
        <v>3</v>
      </c>
      <c r="E2" s="6">
        <f>'New Gift Revenue Estimate'!C3</f>
        <v>0</v>
      </c>
    </row>
    <row r="3" spans="2:26" x14ac:dyDescent="0.35">
      <c r="D3" t="s">
        <v>10</v>
      </c>
      <c r="E3" s="8" t="str">
        <f>'New Gift Revenue Estimate'!C4</f>
        <v>Q3 FY24</v>
      </c>
    </row>
    <row r="4" spans="2:26" x14ac:dyDescent="0.35">
      <c r="D4" t="s">
        <v>11</v>
      </c>
      <c r="E4" s="8" t="str">
        <f>'New Gift Revenue Estimate'!C5</f>
        <v>New</v>
      </c>
    </row>
    <row r="6" spans="2:26" x14ac:dyDescent="0.35">
      <c r="D6" t="s">
        <v>15</v>
      </c>
      <c r="E6" s="9" t="str">
        <f>IF(E4="Existing",HLOOKUP(E3,I11:P12,2,FALSE),HLOOKUP(E3,S11:Z12,2,FALSE))</f>
        <v>Q2 FY25</v>
      </c>
    </row>
    <row r="7" spans="2:26" x14ac:dyDescent="0.35">
      <c r="D7" t="s">
        <v>33</v>
      </c>
      <c r="E7" s="2">
        <f>IF(E4="Existing",HLOOKUP(E6,$I$12:P23,12,FALSE)*E10,HLOOKUP(E6,$S$12:Z23,12,FALSE)*E10)</f>
        <v>0</v>
      </c>
    </row>
    <row r="9" spans="2:26" x14ac:dyDescent="0.35">
      <c r="D9" t="s">
        <v>34</v>
      </c>
      <c r="E9" s="19">
        <v>348.57</v>
      </c>
      <c r="F9" s="19" t="s">
        <v>6</v>
      </c>
    </row>
    <row r="10" spans="2:26" x14ac:dyDescent="0.35">
      <c r="D10" t="s">
        <v>4</v>
      </c>
      <c r="E10" s="3">
        <f>E9/4</f>
        <v>87.142499999999998</v>
      </c>
    </row>
    <row r="11" spans="2:26" x14ac:dyDescent="0.35">
      <c r="D11" t="s">
        <v>5</v>
      </c>
      <c r="E11" s="20">
        <v>5.0000000000000001E-3</v>
      </c>
      <c r="F11" s="19" t="s">
        <v>6</v>
      </c>
      <c r="H11" t="s">
        <v>16</v>
      </c>
      <c r="I11" s="5" t="str">
        <f>+C14</f>
        <v>Q1 FY24</v>
      </c>
      <c r="J11" s="5" t="str">
        <f>+C15</f>
        <v>Q2 FY24</v>
      </c>
      <c r="K11" s="5" t="str">
        <f>+C16</f>
        <v>Q3 FY24</v>
      </c>
      <c r="L11" s="5" t="str">
        <f>+C17</f>
        <v>Q4 FY24</v>
      </c>
      <c r="M11" s="5" t="str">
        <f>+C18</f>
        <v>Q1 FY25</v>
      </c>
      <c r="N11" s="5" t="str">
        <f>+C19</f>
        <v>Q2 FY25</v>
      </c>
      <c r="O11" s="5" t="str">
        <f>+C20</f>
        <v>Q3 FY25</v>
      </c>
      <c r="P11" s="5" t="str">
        <f>+C21</f>
        <v>Q4 FY25</v>
      </c>
      <c r="R11" t="s">
        <v>16</v>
      </c>
      <c r="S11" s="5" t="str">
        <f>+I11</f>
        <v>Q1 FY24</v>
      </c>
      <c r="T11" s="5" t="str">
        <f t="shared" ref="T11:Z11" si="0">+J11</f>
        <v>Q2 FY24</v>
      </c>
      <c r="U11" s="5" t="str">
        <f t="shared" si="0"/>
        <v>Q3 FY24</v>
      </c>
      <c r="V11" s="5" t="str">
        <f t="shared" si="0"/>
        <v>Q4 FY24</v>
      </c>
      <c r="W11" s="5" t="str">
        <f t="shared" si="0"/>
        <v>Q1 FY25</v>
      </c>
      <c r="X11" s="5" t="str">
        <f t="shared" si="0"/>
        <v>Q2 FY25</v>
      </c>
      <c r="Y11" s="5" t="str">
        <f t="shared" si="0"/>
        <v>Q3 FY25</v>
      </c>
      <c r="Z11" s="5" t="str">
        <f t="shared" si="0"/>
        <v>Q4 FY25</v>
      </c>
    </row>
    <row r="12" spans="2:26" x14ac:dyDescent="0.35">
      <c r="E12" s="4"/>
      <c r="H12" t="s">
        <v>17</v>
      </c>
      <c r="I12" s="5" t="str">
        <f>+J11</f>
        <v>Q2 FY24</v>
      </c>
      <c r="J12" s="5" t="str">
        <f t="shared" ref="J12:O12" si="1">+K11</f>
        <v>Q3 FY24</v>
      </c>
      <c r="K12" s="5" t="str">
        <f t="shared" si="1"/>
        <v>Q4 FY24</v>
      </c>
      <c r="L12" s="5" t="str">
        <f t="shared" si="1"/>
        <v>Q1 FY25</v>
      </c>
      <c r="M12" s="5" t="str">
        <f t="shared" si="1"/>
        <v>Q2 FY25</v>
      </c>
      <c r="N12" s="5" t="str">
        <f t="shared" si="1"/>
        <v>Q3 FY25</v>
      </c>
      <c r="O12" s="5" t="str">
        <f t="shared" si="1"/>
        <v>Q4 FY25</v>
      </c>
      <c r="R12" t="s">
        <v>18</v>
      </c>
      <c r="S12" s="5" t="str">
        <f>+V11</f>
        <v>Q4 FY24</v>
      </c>
      <c r="T12" s="5" t="str">
        <f t="shared" ref="T12:W12" si="2">+W11</f>
        <v>Q1 FY25</v>
      </c>
      <c r="U12" s="5" t="str">
        <f t="shared" si="2"/>
        <v>Q2 FY25</v>
      </c>
      <c r="V12" s="5" t="str">
        <f t="shared" si="2"/>
        <v>Q3 FY25</v>
      </c>
      <c r="W12" s="5" t="str">
        <f t="shared" si="2"/>
        <v>Q4 FY25</v>
      </c>
      <c r="X12" s="2" t="str">
        <f>IF(RIGHT(LEFT(W12,2),1)="4",CONCATENATE("Q1 FY",RIGHT(W12,2)+1),CONCATENATE("Q",RIGHT(LEFT(W12,2),1)+1," FY",RIGHT(W12,2)))</f>
        <v>Q1 FY26</v>
      </c>
      <c r="Y12" s="2" t="str">
        <f t="shared" ref="Y12:Z12" si="3">IF(RIGHT(LEFT(X12,2),1)="4",CONCATENATE("Q1 FY",RIGHT(X12,2)+1),CONCATENATE("Q",RIGHT(LEFT(X12,2),1)+1," FY",RIGHT(X12,2)))</f>
        <v>Q2 FY26</v>
      </c>
      <c r="Z12" s="2" t="str">
        <f t="shared" si="3"/>
        <v>Q3 FY26</v>
      </c>
    </row>
    <row r="13" spans="2:26" x14ac:dyDescent="0.35">
      <c r="C13" t="s">
        <v>26</v>
      </c>
      <c r="D13" t="s">
        <v>7</v>
      </c>
      <c r="E13" s="20">
        <v>7.0000000000000007E-2</v>
      </c>
      <c r="F13" s="19" t="s">
        <v>6</v>
      </c>
    </row>
    <row r="14" spans="2:26" x14ac:dyDescent="0.35">
      <c r="B14" t="s">
        <v>8</v>
      </c>
      <c r="C14" s="2" t="str">
        <f>+D41</f>
        <v>Q1 FY24</v>
      </c>
      <c r="D14" t="s">
        <v>12</v>
      </c>
      <c r="E14" s="2">
        <v>9412.473</v>
      </c>
      <c r="H14" s="5" t="str">
        <f>+I12</f>
        <v>Q2 FY24</v>
      </c>
      <c r="I14" s="23">
        <f>$E$2/$E14</f>
        <v>0</v>
      </c>
      <c r="J14" s="23"/>
      <c r="K14" s="23"/>
      <c r="L14" s="23"/>
      <c r="M14" s="23"/>
      <c r="N14" s="23"/>
      <c r="O14" s="23"/>
      <c r="P14" s="23"/>
      <c r="R14" s="5" t="str">
        <f>+H14</f>
        <v>Q2 FY24</v>
      </c>
      <c r="S14" s="23">
        <f>$E$2/$E14</f>
        <v>0</v>
      </c>
      <c r="T14" s="23"/>
      <c r="U14" s="23"/>
      <c r="V14" s="23"/>
      <c r="W14" s="23"/>
      <c r="X14" s="23"/>
      <c r="Y14" s="23"/>
      <c r="Z14" s="23"/>
    </row>
    <row r="15" spans="2:26" x14ac:dyDescent="0.35">
      <c r="B15" t="s">
        <v>8</v>
      </c>
      <c r="C15" s="2" t="str">
        <f t="shared" ref="C15:C21" si="4">+D42</f>
        <v>Q2 FY24</v>
      </c>
      <c r="D15" t="s">
        <v>27</v>
      </c>
      <c r="E15" s="2">
        <v>9313.0820000000003</v>
      </c>
      <c r="H15" s="2" t="str">
        <f t="shared" ref="H15:H20" si="5">IF(RIGHT(LEFT(H14,2),1)="4",CONCATENATE("Q1 FY",RIGHT(H14,2)+1),CONCATENATE("Q",RIGHT(LEFT(H14,2),1)+1," FY",RIGHT(H14,2)))</f>
        <v>Q3 FY24</v>
      </c>
      <c r="I15" s="23">
        <f t="shared" ref="I15:I22" si="6">I14*(1-$E$11)</f>
        <v>0</v>
      </c>
      <c r="J15" s="23">
        <f>$E$2/$E15</f>
        <v>0</v>
      </c>
      <c r="K15" s="23"/>
      <c r="L15" s="23"/>
      <c r="M15" s="23"/>
      <c r="N15" s="23"/>
      <c r="O15" s="23"/>
      <c r="P15" s="23"/>
      <c r="R15" s="5" t="str">
        <f t="shared" ref="R15:R22" si="7">+H15</f>
        <v>Q3 FY24</v>
      </c>
      <c r="S15" s="23">
        <f>+S14</f>
        <v>0</v>
      </c>
      <c r="T15" s="23">
        <f>$E$2/$E15</f>
        <v>0</v>
      </c>
      <c r="U15" s="23"/>
      <c r="V15" s="23"/>
      <c r="W15" s="23"/>
      <c r="X15" s="23"/>
      <c r="Y15" s="23"/>
      <c r="Z15" s="23"/>
    </row>
    <row r="16" spans="2:26" x14ac:dyDescent="0.35">
      <c r="B16" t="s">
        <v>8</v>
      </c>
      <c r="C16" s="2" t="str">
        <f t="shared" si="4"/>
        <v>Q3 FY24</v>
      </c>
      <c r="D16" t="s">
        <v>28</v>
      </c>
      <c r="E16" s="2">
        <v>9582.3610000000008</v>
      </c>
      <c r="H16" s="2" t="str">
        <f t="shared" si="5"/>
        <v>Q4 FY24</v>
      </c>
      <c r="I16" s="23">
        <f t="shared" si="6"/>
        <v>0</v>
      </c>
      <c r="J16" s="23">
        <f>J15*(1-$E$11)</f>
        <v>0</v>
      </c>
      <c r="K16" s="23">
        <f>$E$2/$E16</f>
        <v>0</v>
      </c>
      <c r="L16" s="23"/>
      <c r="M16" s="23"/>
      <c r="N16" s="23"/>
      <c r="O16" s="23"/>
      <c r="P16" s="23"/>
      <c r="R16" s="5" t="str">
        <f t="shared" si="7"/>
        <v>Q4 FY24</v>
      </c>
      <c r="S16" s="23">
        <f>+S15</f>
        <v>0</v>
      </c>
      <c r="T16" s="23">
        <f>+T15</f>
        <v>0</v>
      </c>
      <c r="U16" s="23">
        <f>$E$2/$E16</f>
        <v>0</v>
      </c>
      <c r="V16" s="23"/>
      <c r="W16" s="23"/>
      <c r="X16" s="23"/>
      <c r="Y16" s="23"/>
      <c r="Z16" s="23"/>
    </row>
    <row r="17" spans="2:26" x14ac:dyDescent="0.35">
      <c r="B17" t="s">
        <v>9</v>
      </c>
      <c r="C17" s="2" t="str">
        <f t="shared" si="4"/>
        <v>Q4 FY24</v>
      </c>
      <c r="D17" t="s">
        <v>29</v>
      </c>
      <c r="E17" s="2">
        <f>E16*(1+E13*(1/4))</f>
        <v>9750.0523175000017</v>
      </c>
      <c r="H17" s="2" t="str">
        <f t="shared" si="5"/>
        <v>Q1 FY25</v>
      </c>
      <c r="I17" s="23">
        <f t="shared" si="6"/>
        <v>0</v>
      </c>
      <c r="J17" s="23">
        <f>J16*(1-$E$11)</f>
        <v>0</v>
      </c>
      <c r="K17" s="23">
        <f t="shared" ref="K17:K22" si="8">K16*(1-$E$11)</f>
        <v>0</v>
      </c>
      <c r="L17" s="23">
        <f>$E$2/$E17</f>
        <v>0</v>
      </c>
      <c r="M17" s="23"/>
      <c r="N17" s="23"/>
      <c r="O17" s="23"/>
      <c r="P17" s="23"/>
      <c r="R17" s="5" t="str">
        <f t="shared" si="7"/>
        <v>Q1 FY25</v>
      </c>
      <c r="S17" s="23">
        <f t="shared" ref="S17:S22" si="9">S16*(1-$E$11)</f>
        <v>0</v>
      </c>
      <c r="T17" s="23">
        <f>+T16</f>
        <v>0</v>
      </c>
      <c r="U17" s="23">
        <f>+U16</f>
        <v>0</v>
      </c>
      <c r="V17" s="23">
        <f>$E$2/$E17</f>
        <v>0</v>
      </c>
      <c r="W17" s="23"/>
      <c r="X17" s="23"/>
      <c r="Y17" s="23"/>
      <c r="Z17" s="23"/>
    </row>
    <row r="18" spans="2:26" x14ac:dyDescent="0.35">
      <c r="B18" t="s">
        <v>9</v>
      </c>
      <c r="C18" s="2" t="str">
        <f t="shared" si="4"/>
        <v>Q1 FY25</v>
      </c>
      <c r="D18" t="s">
        <v>30</v>
      </c>
      <c r="E18" s="2">
        <f>E17*(1+$E$13*(1/4))</f>
        <v>9920.6782330562528</v>
      </c>
      <c r="H18" s="2" t="str">
        <f t="shared" si="5"/>
        <v>Q2 FY25</v>
      </c>
      <c r="I18" s="23">
        <f t="shared" si="6"/>
        <v>0</v>
      </c>
      <c r="J18" s="23">
        <f>J17*(1-$E$11)</f>
        <v>0</v>
      </c>
      <c r="K18" s="23">
        <f t="shared" si="8"/>
        <v>0</v>
      </c>
      <c r="L18" s="23">
        <f>L17*(1-$E$11)</f>
        <v>0</v>
      </c>
      <c r="M18" s="23">
        <f>$E$2/$E18</f>
        <v>0</v>
      </c>
      <c r="N18" s="23"/>
      <c r="O18" s="23"/>
      <c r="P18" s="23"/>
      <c r="R18" s="5" t="str">
        <f t="shared" si="7"/>
        <v>Q2 FY25</v>
      </c>
      <c r="S18" s="23">
        <f t="shared" si="9"/>
        <v>0</v>
      </c>
      <c r="T18" s="23">
        <f>T17*(1-$E$11)</f>
        <v>0</v>
      </c>
      <c r="U18" s="23">
        <f>+U17</f>
        <v>0</v>
      </c>
      <c r="V18" s="23">
        <f>+V17</f>
        <v>0</v>
      </c>
      <c r="W18" s="23">
        <f>$E$2/$E18</f>
        <v>0</v>
      </c>
      <c r="X18" s="23"/>
      <c r="Y18" s="23"/>
      <c r="Z18" s="23"/>
    </row>
    <row r="19" spans="2:26" x14ac:dyDescent="0.35">
      <c r="B19" t="s">
        <v>9</v>
      </c>
      <c r="C19" s="2" t="str">
        <f t="shared" si="4"/>
        <v>Q2 FY25</v>
      </c>
      <c r="D19" t="s">
        <v>40</v>
      </c>
      <c r="E19" s="2">
        <f>E18*(1+$E$13*(1/4))</f>
        <v>10094.290102134737</v>
      </c>
      <c r="H19" s="2" t="str">
        <f t="shared" si="5"/>
        <v>Q3 FY25</v>
      </c>
      <c r="I19" s="23">
        <f t="shared" si="6"/>
        <v>0</v>
      </c>
      <c r="J19" s="23">
        <f>J18*(1-$E$11)</f>
        <v>0</v>
      </c>
      <c r="K19" s="23">
        <f t="shared" si="8"/>
        <v>0</v>
      </c>
      <c r="L19" s="23">
        <f t="shared" ref="L19:L22" si="10">L18*(1-$E$11)</f>
        <v>0</v>
      </c>
      <c r="M19" s="23">
        <f>M18*(1-$E$11)</f>
        <v>0</v>
      </c>
      <c r="N19" s="23">
        <f>$E$2/$E19</f>
        <v>0</v>
      </c>
      <c r="O19" s="23"/>
      <c r="P19" s="23"/>
      <c r="R19" s="5" t="str">
        <f t="shared" si="7"/>
        <v>Q3 FY25</v>
      </c>
      <c r="S19" s="23">
        <f t="shared" si="9"/>
        <v>0</v>
      </c>
      <c r="T19" s="23">
        <f>T18*(1-$E$11)</f>
        <v>0</v>
      </c>
      <c r="U19" s="23">
        <f t="shared" ref="T19:U22" si="11">U18*(1-$E$11)</f>
        <v>0</v>
      </c>
      <c r="V19" s="23">
        <f>+V18</f>
        <v>0</v>
      </c>
      <c r="W19" s="23">
        <f>+W18</f>
        <v>0</v>
      </c>
      <c r="X19" s="23">
        <f>$E$2/$E19</f>
        <v>0</v>
      </c>
      <c r="Y19" s="23"/>
      <c r="Z19" s="23"/>
    </row>
    <row r="20" spans="2:26" x14ac:dyDescent="0.35">
      <c r="B20" t="s">
        <v>9</v>
      </c>
      <c r="C20" s="2" t="str">
        <f t="shared" si="4"/>
        <v>Q3 FY25</v>
      </c>
      <c r="D20" t="s">
        <v>41</v>
      </c>
      <c r="E20" s="2">
        <f>E19*(1+$E$13*(1/4))</f>
        <v>10270.940178922096</v>
      </c>
      <c r="H20" s="2" t="str">
        <f t="shared" si="5"/>
        <v>Q4 FY25</v>
      </c>
      <c r="I20" s="23">
        <f t="shared" si="6"/>
        <v>0</v>
      </c>
      <c r="J20" s="23">
        <f>J19*(1-$E$11)</f>
        <v>0</v>
      </c>
      <c r="K20" s="23">
        <f t="shared" si="8"/>
        <v>0</v>
      </c>
      <c r="L20" s="23">
        <f>L19*(1-$E$11)</f>
        <v>0</v>
      </c>
      <c r="M20" s="23">
        <f t="shared" ref="M20:M22" si="12">M19*(1-$E$11)</f>
        <v>0</v>
      </c>
      <c r="N20" s="23">
        <f>N19*(1-$E$11)</f>
        <v>0</v>
      </c>
      <c r="O20" s="23">
        <f>$E$2/$E20</f>
        <v>0</v>
      </c>
      <c r="P20" s="23"/>
      <c r="R20" s="5" t="str">
        <f t="shared" si="7"/>
        <v>Q4 FY25</v>
      </c>
      <c r="S20" s="23">
        <f t="shared" si="9"/>
        <v>0</v>
      </c>
      <c r="T20" s="23">
        <f>T19*(1-$E$11)</f>
        <v>0</v>
      </c>
      <c r="U20" s="23">
        <f t="shared" si="11"/>
        <v>0</v>
      </c>
      <c r="V20" s="23">
        <f>V19*(1-$E$11)</f>
        <v>0</v>
      </c>
      <c r="W20" s="23">
        <f>+W19</f>
        <v>0</v>
      </c>
      <c r="X20" s="23">
        <f>+X19</f>
        <v>0</v>
      </c>
      <c r="Y20" s="23">
        <f>$E$2/$E20</f>
        <v>0</v>
      </c>
      <c r="Z20" s="23"/>
    </row>
    <row r="21" spans="2:26" x14ac:dyDescent="0.35">
      <c r="B21" t="s">
        <v>9</v>
      </c>
      <c r="C21" s="2" t="str">
        <f t="shared" si="4"/>
        <v>Q4 FY25</v>
      </c>
      <c r="D21" t="s">
        <v>42</v>
      </c>
      <c r="E21" s="2">
        <f>E20*(1+$E$13*(1/4))</f>
        <v>10450.681632053233</v>
      </c>
      <c r="H21" s="2" t="str">
        <f t="shared" ref="H21:H22" si="13">IF(RIGHT(LEFT(H20,2),1)="4",CONCATENATE("Q1 FY",RIGHT(H20,2)+1),CONCATENATE("Q",RIGHT(LEFT(H20,2),1)+1," FY",RIGHT(H20,2)))</f>
        <v>Q1 FY26</v>
      </c>
      <c r="I21" s="23">
        <f t="shared" si="6"/>
        <v>0</v>
      </c>
      <c r="J21" s="23">
        <f t="shared" ref="J21:J22" si="14">J20*(1-$E$11)</f>
        <v>0</v>
      </c>
      <c r="K21" s="23">
        <f t="shared" si="8"/>
        <v>0</v>
      </c>
      <c r="L21" s="23">
        <f t="shared" si="10"/>
        <v>0</v>
      </c>
      <c r="M21" s="23">
        <f t="shared" si="12"/>
        <v>0</v>
      </c>
      <c r="N21" s="23">
        <f t="shared" ref="N21:N22" si="15">N20*(1-$E$11)</f>
        <v>0</v>
      </c>
      <c r="O21" s="23">
        <f t="shared" ref="O21:O22" si="16">O20*(1-$E$11)</f>
        <v>0</v>
      </c>
      <c r="P21" s="23">
        <f>$E$2/$E21</f>
        <v>0</v>
      </c>
      <c r="R21" s="5" t="str">
        <f t="shared" si="7"/>
        <v>Q1 FY26</v>
      </c>
      <c r="S21" s="23">
        <f t="shared" si="9"/>
        <v>0</v>
      </c>
      <c r="T21" s="23">
        <f t="shared" si="11"/>
        <v>0</v>
      </c>
      <c r="U21" s="23">
        <f t="shared" si="11"/>
        <v>0</v>
      </c>
      <c r="V21" s="23">
        <f t="shared" ref="V21:V22" si="17">V20*(1-$E$11)</f>
        <v>0</v>
      </c>
      <c r="W21" s="23">
        <f t="shared" ref="W21:W22" si="18">W20*(1-$E$11)</f>
        <v>0</v>
      </c>
      <c r="X21" s="23">
        <f>+X20</f>
        <v>0</v>
      </c>
      <c r="Y21" s="23">
        <f>+Y20</f>
        <v>0</v>
      </c>
      <c r="Z21" s="23">
        <f>$E$2/$E21</f>
        <v>0</v>
      </c>
    </row>
    <row r="22" spans="2:26" x14ac:dyDescent="0.35">
      <c r="B22" t="s">
        <v>9</v>
      </c>
      <c r="C22" s="2" t="str">
        <f>IF(RIGHT(LEFT(C21,2),1)="4",CONCATENATE("Q1 FY",RIGHT(C21,2)+1),CONCATENATE("Q",RIGHT(LEFT(C21,2),1)+1," FY",RIGHT(C21,2)))</f>
        <v>Q1 FY26</v>
      </c>
      <c r="D22" t="s">
        <v>43</v>
      </c>
      <c r="E22" s="2">
        <f>E21*(1+$E$13*(1/4))</f>
        <v>10633.568560614165</v>
      </c>
      <c r="H22" s="2" t="str">
        <f t="shared" si="13"/>
        <v>Q2 FY26</v>
      </c>
      <c r="I22" s="23">
        <f t="shared" si="6"/>
        <v>0</v>
      </c>
      <c r="J22" s="23">
        <f t="shared" si="14"/>
        <v>0</v>
      </c>
      <c r="K22" s="23">
        <f t="shared" si="8"/>
        <v>0</v>
      </c>
      <c r="L22" s="23">
        <f t="shared" si="10"/>
        <v>0</v>
      </c>
      <c r="M22" s="23">
        <f t="shared" si="12"/>
        <v>0</v>
      </c>
      <c r="N22" s="23">
        <f t="shared" si="15"/>
        <v>0</v>
      </c>
      <c r="O22" s="23">
        <f t="shared" si="16"/>
        <v>0</v>
      </c>
      <c r="P22" s="23">
        <f>P21*(1-$E$11)</f>
        <v>0</v>
      </c>
      <c r="R22" s="5" t="str">
        <f t="shared" si="7"/>
        <v>Q2 FY26</v>
      </c>
      <c r="S22" s="23">
        <f t="shared" si="9"/>
        <v>0</v>
      </c>
      <c r="T22" s="23">
        <f>T21*(1-$E$11)</f>
        <v>0</v>
      </c>
      <c r="U22" s="23">
        <f t="shared" si="11"/>
        <v>0</v>
      </c>
      <c r="V22" s="23">
        <f t="shared" si="17"/>
        <v>0</v>
      </c>
      <c r="W22" s="23">
        <f t="shared" si="18"/>
        <v>0</v>
      </c>
      <c r="X22" s="23">
        <f>X21*(1-$E$11)</f>
        <v>0</v>
      </c>
      <c r="Y22" s="23">
        <f>+Y21</f>
        <v>0</v>
      </c>
      <c r="Z22" s="23">
        <f>+Z21</f>
        <v>0</v>
      </c>
    </row>
    <row r="23" spans="2:26" x14ac:dyDescent="0.35">
      <c r="E23" s="2"/>
      <c r="H23" s="26" t="str">
        <f>CONCATENATE("Total Units 'Paid' in ",RIGHT(H20,4))</f>
        <v>Total Units 'Paid' in FY25</v>
      </c>
      <c r="I23" s="24">
        <f t="shared" ref="I23:O23" si="19">SUM(I17:I20)</f>
        <v>0</v>
      </c>
      <c r="J23" s="24">
        <f>SUM(J17:J20)</f>
        <v>0</v>
      </c>
      <c r="K23" s="24">
        <f t="shared" si="19"/>
        <v>0</v>
      </c>
      <c r="L23" s="24">
        <f t="shared" si="19"/>
        <v>0</v>
      </c>
      <c r="M23" s="24">
        <f t="shared" si="19"/>
        <v>0</v>
      </c>
      <c r="N23" s="24">
        <f t="shared" si="19"/>
        <v>0</v>
      </c>
      <c r="O23" s="24">
        <f t="shared" si="19"/>
        <v>0</v>
      </c>
      <c r="P23" s="24">
        <f t="shared" ref="P23" si="20">SUM(P17:P20)</f>
        <v>0</v>
      </c>
      <c r="R23" s="26" t="str">
        <f>+H23</f>
        <v>Total Units 'Paid' in FY25</v>
      </c>
      <c r="S23" s="24">
        <f>SUM(S17:S20)</f>
        <v>0</v>
      </c>
      <c r="T23" s="24">
        <f>SUM(T17:T20)</f>
        <v>0</v>
      </c>
      <c r="U23" s="24">
        <f>SUM(U18:U20)</f>
        <v>0</v>
      </c>
      <c r="V23" s="24">
        <f>SUM(V19:V20)</f>
        <v>0</v>
      </c>
      <c r="W23" s="24">
        <f>SUM(W20)</f>
        <v>0</v>
      </c>
      <c r="X23" s="24">
        <v>0</v>
      </c>
      <c r="Y23" s="24">
        <v>0</v>
      </c>
      <c r="Z23" s="24">
        <f t="shared" ref="Z23" si="21">SUM(Z18:Z20)</f>
        <v>0</v>
      </c>
    </row>
    <row r="24" spans="2:26" x14ac:dyDescent="0.35">
      <c r="I24" s="23"/>
      <c r="J24" s="23"/>
      <c r="K24" s="23"/>
      <c r="L24" s="23"/>
      <c r="M24" s="23"/>
      <c r="N24" s="23"/>
      <c r="O24" s="23"/>
      <c r="P24" s="23"/>
    </row>
    <row r="34" spans="4:5" x14ac:dyDescent="0.35">
      <c r="E34" s="5"/>
    </row>
    <row r="38" spans="4:5" x14ac:dyDescent="0.35">
      <c r="D38" s="25" t="s">
        <v>39</v>
      </c>
    </row>
    <row r="40" spans="4:5" ht="29" x14ac:dyDescent="0.35">
      <c r="D40" s="21" t="s">
        <v>22</v>
      </c>
      <c r="E40" s="21" t="s">
        <v>23</v>
      </c>
    </row>
    <row r="41" spans="4:5" x14ac:dyDescent="0.35">
      <c r="D41" s="22" t="s">
        <v>14</v>
      </c>
      <c r="E41" s="22" t="s">
        <v>1</v>
      </c>
    </row>
    <row r="42" spans="4:5" x14ac:dyDescent="0.35">
      <c r="D42" s="22" t="str">
        <f>CONCATENATE("Q2 ",RIGHT(D41,4))</f>
        <v>Q2 FY24</v>
      </c>
      <c r="E42" s="22" t="s">
        <v>0</v>
      </c>
    </row>
    <row r="43" spans="4:5" x14ac:dyDescent="0.35">
      <c r="D43" s="22" t="s">
        <v>24</v>
      </c>
      <c r="E43" s="22"/>
    </row>
    <row r="44" spans="4:5" x14ac:dyDescent="0.35">
      <c r="D44" s="22" t="s">
        <v>13</v>
      </c>
      <c r="E44" s="22"/>
    </row>
    <row r="45" spans="4:5" x14ac:dyDescent="0.35">
      <c r="D45" s="22" t="s">
        <v>35</v>
      </c>
      <c r="E45" s="22"/>
    </row>
    <row r="46" spans="4:5" x14ac:dyDescent="0.35">
      <c r="D46" s="22" t="s">
        <v>36</v>
      </c>
      <c r="E46" s="22"/>
    </row>
    <row r="47" spans="4:5" x14ac:dyDescent="0.35">
      <c r="D47" s="22" t="s">
        <v>37</v>
      </c>
      <c r="E47" s="22"/>
    </row>
    <row r="48" spans="4:5" x14ac:dyDescent="0.35">
      <c r="D48" s="22" t="s">
        <v>38</v>
      </c>
      <c r="E48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Gift Revenue Estimate</vt:lpstr>
      <vt:lpstr>Details of Calculation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Anderson</dc:creator>
  <cp:lastModifiedBy>Cathlin Coughlan</cp:lastModifiedBy>
  <dcterms:created xsi:type="dcterms:W3CDTF">2013-02-20T15:14:46Z</dcterms:created>
  <dcterms:modified xsi:type="dcterms:W3CDTF">2024-02-07T19:41:37Z</dcterms:modified>
</cp:coreProperties>
</file>